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1"/>
  <workbookPr defaultThemeVersion="166925"/>
  <mc:AlternateContent xmlns:mc="http://schemas.openxmlformats.org/markup-compatibility/2006">
    <mc:Choice Requires="x15">
      <x15ac:absPath xmlns:x15ac="http://schemas.microsoft.com/office/spreadsheetml/2010/11/ac" url="Z:\DPAG\L-E-G-I-S-L-A-Ç-Ã-O\PSS\"/>
    </mc:Choice>
  </mc:AlternateContent>
  <xr:revisionPtr revIDLastSave="0" documentId="13_ncr:1_{DB9B42E6-7254-4181-A14F-65691EFA94A1}" xr6:coauthVersionLast="36" xr6:coauthVersionMax="36" xr10:uidLastSave="{00000000-0000-0000-0000-000000000000}"/>
  <bookViews>
    <workbookView xWindow="0" yWindow="0" windowWidth="28800" windowHeight="12225" xr2:uid="{A26321C7-7D7E-4A07-8CC9-5DA68291A551}"/>
  </bookViews>
  <sheets>
    <sheet name="CPSS -CALC" sheetId="5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3" i="5" l="1"/>
  <c r="H24" i="5"/>
  <c r="H25" i="5"/>
  <c r="H26" i="5"/>
  <c r="H27" i="5"/>
  <c r="H28" i="5"/>
  <c r="H29" i="5"/>
  <c r="C51" i="5" l="1"/>
  <c r="G50" i="5"/>
  <c r="C50" i="5"/>
  <c r="G49" i="5"/>
  <c r="C49" i="5"/>
  <c r="G48" i="5"/>
  <c r="C48" i="5"/>
  <c r="G47" i="5"/>
  <c r="C47" i="5"/>
  <c r="G46" i="5"/>
  <c r="C46" i="5"/>
  <c r="G45" i="5"/>
  <c r="C45" i="5"/>
  <c r="G44" i="5"/>
  <c r="E39" i="5" l="1"/>
  <c r="F46" i="5"/>
  <c r="F47" i="5"/>
  <c r="F45" i="5"/>
  <c r="F48" i="5"/>
  <c r="F50" i="5"/>
  <c r="F49" i="5"/>
  <c r="F44" i="5"/>
  <c r="G39" i="5" l="1"/>
  <c r="D76" i="5"/>
  <c r="C76" i="5"/>
  <c r="C80" i="5"/>
  <c r="C81" i="5"/>
  <c r="C82" i="5"/>
  <c r="G81" i="5"/>
  <c r="G80" i="5"/>
  <c r="G75" i="5"/>
  <c r="F75" i="5" s="1"/>
  <c r="D25" i="5"/>
  <c r="D26" i="5"/>
  <c r="D27" i="5"/>
  <c r="D28" i="5"/>
  <c r="D29" i="5"/>
  <c r="D30" i="5"/>
  <c r="D24" i="5"/>
  <c r="D77" i="5" l="1"/>
  <c r="C78" i="5" s="1"/>
  <c r="C77" i="5"/>
  <c r="G28" i="5"/>
  <c r="E18" i="5" s="1"/>
  <c r="G27" i="5"/>
  <c r="G24" i="5"/>
  <c r="G23" i="5"/>
  <c r="G26" i="5"/>
  <c r="G29" i="5"/>
  <c r="G25" i="5"/>
  <c r="E11" i="5" l="1"/>
  <c r="G11" i="5" s="1"/>
  <c r="D78" i="5"/>
  <c r="G79" i="5" s="1"/>
  <c r="G18" i="5"/>
  <c r="G76" i="5"/>
  <c r="F76" i="5" s="1"/>
  <c r="C79" i="5" l="1"/>
  <c r="G77" i="5"/>
  <c r="F77" i="5" s="1"/>
  <c r="G78" i="5"/>
  <c r="F78" i="5" l="1"/>
  <c r="F80" i="5"/>
  <c r="F79" i="5"/>
  <c r="F81" i="5"/>
  <c r="E69" i="5" l="1"/>
  <c r="G69" i="5" s="1"/>
  <c r="E61" i="5"/>
  <c r="G61" i="5" s="1"/>
</calcChain>
</file>

<file path=xl/sharedStrings.xml><?xml version="1.0" encoding="utf-8"?>
<sst xmlns="http://schemas.openxmlformats.org/spreadsheetml/2006/main" count="47" uniqueCount="22">
  <si>
    <t>FAIXA</t>
  </si>
  <si>
    <t>PERCENTUAL DA FAIXA</t>
  </si>
  <si>
    <t>VALOR DE DEDUCAO</t>
  </si>
  <si>
    <t>VALOR CPSS</t>
  </si>
  <si>
    <t>FAIXA SALARIAL</t>
  </si>
  <si>
    <t>CONTRIBUIÇÃO</t>
  </si>
  <si>
    <t>ALÍQUOTA  EFETIVA</t>
  </si>
  <si>
    <t>REMUNERAÇÃO</t>
  </si>
  <si>
    <t>MJSP - POLICIA FEDERAL</t>
  </si>
  <si>
    <t>DIRETORIA DE GESTÃO DE PESSOAL</t>
  </si>
  <si>
    <t>COORDENAÇÃO DE RECURSOS HUMANOS</t>
  </si>
  <si>
    <t>DIVISÃO DE PAGAMENTO</t>
  </si>
  <si>
    <t>CALCULADORA DO VALOR E ALÍQUOTA DA CPSS - SERVIDOR ATIVO</t>
  </si>
  <si>
    <t>CALCULADORA DO VALOR E ALÍQUOTA DA CPSS - SERVIDOR APOSENTADO</t>
  </si>
  <si>
    <t>TETO RGPS</t>
  </si>
  <si>
    <t>VALOR 2019</t>
  </si>
  <si>
    <t xml:space="preserve">PORTARIA SEPRT Nº 2.963, DE 03 DE FEVEREIRO DE 2020 </t>
  </si>
  <si>
    <t xml:space="preserve">CALCULADORA DO VALOR E ALÍQUOTA DA CPSS - SERVIDOR ATIVO </t>
  </si>
  <si>
    <t>VINCULADO AO RPC</t>
  </si>
  <si>
    <t xml:space="preserve">PORTARIA SEPRT Nº 2963, DE 03 DE FEVEREIRO DE 2020 </t>
  </si>
  <si>
    <t>CALCULADORA DO VALOR E ALÍQUOTA DA CPSS</t>
  </si>
  <si>
    <t xml:space="preserve"> APOSENTADO E PENSIONISTA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</si>
</sst>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&quot;R$&quot;\ #,##0.0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8" tint="0.39997558519241921"/>
        <bgColor indexed="64"/>
      </patternFill>
    </fill>
  </fills>
  <borders count="19">
    <border>
      <left/>
      <right/>
      <top/>
      <bottom/>
      <diagonal/>
    </border>
    <border>
      <left style="thick">
        <color rgb="FFC00000"/>
      </left>
      <right style="thick">
        <color rgb="FFC00000"/>
      </right>
      <top style="thick">
        <color rgb="FFC00000"/>
      </top>
      <bottom style="thick">
        <color rgb="FFC00000"/>
      </bottom>
      <diagonal/>
    </border>
    <border>
      <left style="thick">
        <color rgb="FFC00000"/>
      </left>
      <right/>
      <top style="thick">
        <color rgb="FFC00000"/>
      </top>
      <bottom style="thick">
        <color rgb="FFC00000"/>
      </bottom>
      <diagonal/>
    </border>
    <border>
      <left/>
      <right style="thick">
        <color rgb="FFC00000"/>
      </right>
      <top style="thick">
        <color rgb="FFC00000"/>
      </top>
      <bottom style="thick">
        <color rgb="FFC00000"/>
      </bottom>
      <diagonal/>
    </border>
    <border>
      <left style="thick">
        <color rgb="FF002060"/>
      </left>
      <right style="thick">
        <color rgb="FF002060"/>
      </right>
      <top style="thick">
        <color rgb="FF002060"/>
      </top>
      <bottom style="thick">
        <color rgb="FF002060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double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double">
        <color auto="1"/>
      </bottom>
      <diagonal/>
    </border>
    <border>
      <left style="medium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double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rgb="FFFF0000"/>
      </left>
      <right/>
      <top style="thick">
        <color rgb="FFFF0000"/>
      </top>
      <bottom style="thick">
        <color rgb="FFFF0000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92">
    <xf numFmtId="0" fontId="0" fillId="0" borderId="0" xfId="0"/>
    <xf numFmtId="43" fontId="0" fillId="0" borderId="0" xfId="1" applyFont="1"/>
    <xf numFmtId="43" fontId="0" fillId="0" borderId="0" xfId="0" applyNumberFormat="1"/>
    <xf numFmtId="0" fontId="0" fillId="0" borderId="0" xfId="0" applyAlignment="1">
      <alignment horizontal="center"/>
    </xf>
    <xf numFmtId="4" fontId="0" fillId="0" borderId="0" xfId="0" applyNumberFormat="1" applyAlignment="1">
      <alignment horizontal="center"/>
    </xf>
    <xf numFmtId="43" fontId="0" fillId="0" borderId="0" xfId="0" applyNumberFormat="1" applyAlignment="1">
      <alignment horizontal="center"/>
    </xf>
    <xf numFmtId="164" fontId="0" fillId="0" borderId="0" xfId="0" applyNumberFormat="1"/>
    <xf numFmtId="164" fontId="0" fillId="0" borderId="0" xfId="1" applyNumberFormat="1" applyFont="1"/>
    <xf numFmtId="10" fontId="0" fillId="0" borderId="0" xfId="0" applyNumberFormat="1"/>
    <xf numFmtId="9" fontId="0" fillId="0" borderId="0" xfId="0" applyNumberFormat="1"/>
    <xf numFmtId="44" fontId="0" fillId="0" borderId="0" xfId="3" applyFont="1"/>
    <xf numFmtId="0" fontId="2" fillId="0" borderId="0" xfId="0" applyFont="1"/>
    <xf numFmtId="44" fontId="2" fillId="0" borderId="0" xfId="3" applyFont="1"/>
    <xf numFmtId="10" fontId="2" fillId="0" borderId="0" xfId="2" applyNumberFormat="1" applyFont="1"/>
    <xf numFmtId="44" fontId="2" fillId="0" borderId="0" xfId="3" applyFont="1" applyAlignment="1">
      <alignment horizontal="center"/>
    </xf>
    <xf numFmtId="0" fontId="0" fillId="0" borderId="0" xfId="0" applyAlignment="1">
      <alignment wrapText="1"/>
    </xf>
    <xf numFmtId="43" fontId="0" fillId="0" borderId="0" xfId="1" applyFont="1" applyAlignment="1">
      <alignment wrapText="1"/>
    </xf>
    <xf numFmtId="0" fontId="0" fillId="2" borderId="0" xfId="0" applyFill="1"/>
    <xf numFmtId="0" fontId="2" fillId="2" borderId="0" xfId="0" applyFont="1" applyFill="1" applyAlignment="1"/>
    <xf numFmtId="44" fontId="2" fillId="2" borderId="0" xfId="3" applyFont="1" applyFill="1" applyAlignment="1"/>
    <xf numFmtId="44" fontId="2" fillId="2" borderId="1" xfId="3" applyFont="1" applyFill="1" applyBorder="1"/>
    <xf numFmtId="10" fontId="2" fillId="2" borderId="1" xfId="2" applyNumberFormat="1" applyFont="1" applyFill="1" applyBorder="1"/>
    <xf numFmtId="0" fontId="2" fillId="0" borderId="0" xfId="0" applyFont="1" applyBorder="1" applyAlignment="1">
      <alignment horizontal="center"/>
    </xf>
    <xf numFmtId="0" fontId="0" fillId="3" borderId="0" xfId="0" applyFill="1"/>
    <xf numFmtId="0" fontId="2" fillId="3" borderId="0" xfId="0" applyFont="1" applyFill="1" applyAlignment="1"/>
    <xf numFmtId="0" fontId="2" fillId="3" borderId="0" xfId="0" applyFont="1" applyFill="1" applyAlignment="1">
      <alignment horizontal="center"/>
    </xf>
    <xf numFmtId="44" fontId="2" fillId="3" borderId="0" xfId="3" applyFont="1" applyFill="1" applyAlignment="1"/>
    <xf numFmtId="44" fontId="2" fillId="3" borderId="4" xfId="3" applyFont="1" applyFill="1" applyBorder="1" applyAlignment="1"/>
    <xf numFmtId="10" fontId="2" fillId="3" borderId="4" xfId="2" applyNumberFormat="1" applyFont="1" applyFill="1" applyBorder="1"/>
    <xf numFmtId="0" fontId="2" fillId="3" borderId="0" xfId="0" applyFont="1" applyFill="1" applyAlignment="1">
      <alignment horizontal="center" vertical="center"/>
    </xf>
    <xf numFmtId="164" fontId="2" fillId="3" borderId="0" xfId="0" applyNumberFormat="1" applyFont="1" applyFill="1"/>
    <xf numFmtId="0" fontId="0" fillId="0" borderId="5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/>
    <xf numFmtId="164" fontId="0" fillId="0" borderId="9" xfId="0" applyNumberFormat="1" applyBorder="1"/>
    <xf numFmtId="164" fontId="0" fillId="0" borderId="9" xfId="1" applyNumberFormat="1" applyFont="1" applyBorder="1"/>
    <xf numFmtId="10" fontId="0" fillId="0" borderId="10" xfId="0" applyNumberFormat="1" applyBorder="1"/>
    <xf numFmtId="0" fontId="0" fillId="0" borderId="11" xfId="0" applyBorder="1"/>
    <xf numFmtId="164" fontId="0" fillId="0" borderId="12" xfId="1" applyNumberFormat="1" applyFont="1" applyBorder="1"/>
    <xf numFmtId="9" fontId="0" fillId="0" borderId="13" xfId="0" applyNumberFormat="1" applyBorder="1"/>
    <xf numFmtId="10" fontId="0" fillId="0" borderId="13" xfId="0" applyNumberFormat="1" applyBorder="1"/>
    <xf numFmtId="0" fontId="0" fillId="0" borderId="14" xfId="0" applyBorder="1"/>
    <xf numFmtId="164" fontId="0" fillId="0" borderId="15" xfId="1" applyNumberFormat="1" applyFont="1" applyBorder="1"/>
    <xf numFmtId="9" fontId="0" fillId="0" borderId="16" xfId="0" applyNumberFormat="1" applyBorder="1"/>
    <xf numFmtId="164" fontId="5" fillId="3" borderId="0" xfId="0" applyNumberFormat="1" applyFont="1" applyFill="1" applyAlignment="1">
      <alignment vertical="center"/>
    </xf>
    <xf numFmtId="44" fontId="5" fillId="3" borderId="0" xfId="3" applyFont="1" applyFill="1" applyAlignment="1">
      <alignment vertical="center"/>
    </xf>
    <xf numFmtId="0" fontId="6" fillId="3" borderId="0" xfId="0" applyFont="1" applyFill="1" applyAlignment="1">
      <alignment vertical="center"/>
    </xf>
    <xf numFmtId="0" fontId="5" fillId="0" borderId="0" xfId="0" applyFont="1" applyAlignment="1">
      <alignment horizontal="center" vertical="center"/>
    </xf>
    <xf numFmtId="44" fontId="5" fillId="0" borderId="0" xfId="3" applyFont="1" applyAlignment="1">
      <alignment vertical="center"/>
    </xf>
    <xf numFmtId="10" fontId="5" fillId="0" borderId="0" xfId="2" applyNumberFormat="1" applyFont="1" applyAlignment="1">
      <alignment vertical="center"/>
    </xf>
    <xf numFmtId="0" fontId="2" fillId="5" borderId="0" xfId="0" applyFont="1" applyFill="1"/>
    <xf numFmtId="0" fontId="0" fillId="5" borderId="0" xfId="0" applyFill="1"/>
    <xf numFmtId="0" fontId="2" fillId="5" borderId="0" xfId="0" applyFont="1" applyFill="1" applyAlignment="1"/>
    <xf numFmtId="44" fontId="5" fillId="5" borderId="0" xfId="3" applyFont="1" applyFill="1" applyAlignment="1">
      <alignment vertical="center"/>
    </xf>
    <xf numFmtId="0" fontId="6" fillId="5" borderId="0" xfId="0" applyFont="1" applyFill="1" applyAlignment="1">
      <alignment vertical="center"/>
    </xf>
    <xf numFmtId="0" fontId="0" fillId="0" borderId="0" xfId="0" applyAlignment="1">
      <alignment horizontal="center" vertical="center" wrapText="1"/>
    </xf>
    <xf numFmtId="0" fontId="2" fillId="2" borderId="0" xfId="0" applyFont="1" applyFill="1" applyAlignment="1">
      <alignment horizontal="center"/>
    </xf>
    <xf numFmtId="0" fontId="2" fillId="5" borderId="0" xfId="0" applyFont="1" applyFill="1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 vertical="center" wrapText="1"/>
    </xf>
    <xf numFmtId="0" fontId="2" fillId="2" borderId="0" xfId="0" applyFont="1" applyFill="1" applyAlignment="1">
      <alignment horizontal="center"/>
    </xf>
    <xf numFmtId="44" fontId="5" fillId="5" borderId="17" xfId="3" applyFont="1" applyFill="1" applyBorder="1" applyAlignment="1">
      <alignment vertical="center"/>
    </xf>
    <xf numFmtId="10" fontId="5" fillId="5" borderId="17" xfId="2" applyNumberFormat="1" applyFont="1" applyFill="1" applyBorder="1" applyAlignment="1">
      <alignment vertical="center"/>
    </xf>
    <xf numFmtId="44" fontId="5" fillId="3" borderId="2" xfId="3" applyFont="1" applyFill="1" applyBorder="1" applyAlignment="1" applyProtection="1">
      <alignment vertical="center"/>
      <protection locked="0"/>
    </xf>
    <xf numFmtId="44" fontId="5" fillId="3" borderId="17" xfId="3" applyFont="1" applyFill="1" applyBorder="1" applyAlignment="1">
      <alignment vertical="center"/>
    </xf>
    <xf numFmtId="10" fontId="5" fillId="3" borderId="17" xfId="2" applyNumberFormat="1" applyFont="1" applyFill="1" applyBorder="1" applyAlignment="1">
      <alignment vertical="center"/>
    </xf>
    <xf numFmtId="0" fontId="2" fillId="2" borderId="0" xfId="0" applyFont="1" applyFill="1" applyAlignment="1">
      <alignment horizontal="center" vertical="center"/>
    </xf>
    <xf numFmtId="164" fontId="5" fillId="2" borderId="0" xfId="0" applyNumberFormat="1" applyFont="1" applyFill="1" applyAlignment="1">
      <alignment horizontal="center" vertical="center"/>
    </xf>
    <xf numFmtId="44" fontId="5" fillId="2" borderId="0" xfId="3" applyFont="1" applyFill="1" applyAlignment="1">
      <alignment horizontal="center" vertical="center"/>
    </xf>
    <xf numFmtId="44" fontId="5" fillId="2" borderId="4" xfId="3" applyFont="1" applyFill="1" applyBorder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10" fontId="5" fillId="2" borderId="4" xfId="2" applyNumberFormat="1" applyFont="1" applyFill="1" applyBorder="1" applyAlignment="1">
      <alignment horizontal="center" vertical="center"/>
    </xf>
    <xf numFmtId="44" fontId="5" fillId="2" borderId="18" xfId="3" applyFont="1" applyFill="1" applyBorder="1" applyAlignment="1" applyProtection="1">
      <alignment horizontal="center" vertical="center"/>
      <protection locked="0"/>
    </xf>
    <xf numFmtId="0" fontId="0" fillId="0" borderId="0" xfId="0" applyAlignment="1">
      <alignment horizontal="center" wrapText="1"/>
    </xf>
    <xf numFmtId="44" fontId="0" fillId="0" borderId="0" xfId="0" applyNumberFormat="1" applyAlignment="1">
      <alignment horizontal="center"/>
    </xf>
    <xf numFmtId="43" fontId="0" fillId="0" borderId="0" xfId="1" applyFont="1" applyAlignment="1">
      <alignment horizontal="center"/>
    </xf>
    <xf numFmtId="44" fontId="0" fillId="0" borderId="0" xfId="0" applyNumberFormat="1"/>
    <xf numFmtId="0" fontId="3" fillId="5" borderId="0" xfId="0" applyFont="1" applyFill="1" applyAlignment="1">
      <alignment horizontal="center" vertical="center"/>
    </xf>
    <xf numFmtId="0" fontId="2" fillId="5" borderId="0" xfId="0" applyFont="1" applyFill="1" applyAlignment="1">
      <alignment horizontal="center"/>
    </xf>
    <xf numFmtId="44" fontId="5" fillId="5" borderId="2" xfId="3" applyFont="1" applyFill="1" applyBorder="1" applyAlignment="1" applyProtection="1">
      <alignment horizontal="center" vertical="center"/>
      <protection locked="0"/>
    </xf>
    <xf numFmtId="44" fontId="5" fillId="5" borderId="3" xfId="3" applyFont="1" applyFill="1" applyBorder="1" applyAlignment="1" applyProtection="1">
      <alignment horizontal="center" vertical="center"/>
      <protection locked="0"/>
    </xf>
    <xf numFmtId="0" fontId="3" fillId="3" borderId="0" xfId="0" applyFont="1" applyFill="1" applyAlignment="1">
      <alignment horizontal="center" wrapText="1"/>
    </xf>
    <xf numFmtId="44" fontId="2" fillId="2" borderId="2" xfId="3" applyFont="1" applyFill="1" applyBorder="1" applyAlignment="1">
      <alignment horizontal="center"/>
    </xf>
    <xf numFmtId="44" fontId="2" fillId="2" borderId="3" xfId="3" applyFont="1" applyFill="1" applyBorder="1" applyAlignment="1">
      <alignment horizontal="center"/>
    </xf>
    <xf numFmtId="0" fontId="3" fillId="2" borderId="0" xfId="0" applyFont="1" applyFill="1" applyAlignment="1">
      <alignment horizontal="center"/>
    </xf>
    <xf numFmtId="0" fontId="7" fillId="2" borderId="0" xfId="0" applyFont="1" applyFill="1" applyAlignment="1">
      <alignment horizontal="left"/>
    </xf>
    <xf numFmtId="0" fontId="0" fillId="0" borderId="0" xfId="0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3" fillId="3" borderId="0" xfId="0" applyFont="1" applyFill="1" applyAlignment="1">
      <alignment horizontal="center"/>
    </xf>
    <xf numFmtId="0" fontId="4" fillId="4" borderId="0" xfId="0" applyFont="1" applyFill="1" applyAlignment="1">
      <alignment horizontal="center"/>
    </xf>
    <xf numFmtId="0" fontId="2" fillId="2" borderId="0" xfId="0" applyFont="1" applyFill="1" applyAlignment="1">
      <alignment horizontal="center"/>
    </xf>
    <xf numFmtId="10" fontId="0" fillId="0" borderId="0" xfId="2" applyNumberFormat="1" applyFont="1"/>
  </cellXfs>
  <cellStyles count="4">
    <cellStyle name="Moeda" xfId="3" builtinId="4"/>
    <cellStyle name="Normal" xfId="0" builtinId="0"/>
    <cellStyle name="Porcentagem" xfId="2" builtinId="5"/>
    <cellStyle name="Vírgul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57151</xdr:colOff>
      <xdr:row>0</xdr:row>
      <xdr:rowOff>0</xdr:rowOff>
    </xdr:from>
    <xdr:to>
      <xdr:col>1</xdr:col>
      <xdr:colOff>904875</xdr:colOff>
      <xdr:row>4</xdr:row>
      <xdr:rowOff>57150</xdr:rowOff>
    </xdr:to>
    <xdr:pic>
      <xdr:nvPicPr>
        <xdr:cNvPr id="2" name="Picture 2" descr="brasRep">
          <a:extLst>
            <a:ext uri="{FF2B5EF4-FFF2-40B4-BE49-F238E27FC236}">
              <a16:creationId xmlns:a16="http://schemas.microsoft.com/office/drawing/2014/main" id="{74784649-B06A-46AB-9D9A-B3273E0BEC6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lum bright="-6000"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1" y="0"/>
          <a:ext cx="847724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39</xdr:row>
      <xdr:rowOff>133350</xdr:rowOff>
    </xdr:from>
    <xdr:to>
      <xdr:col>7</xdr:col>
      <xdr:colOff>132511</xdr:colOff>
      <xdr:row>84</xdr:row>
      <xdr:rowOff>76111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E1E56E42-8C64-461B-A973-C7EB86A7352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6248400"/>
          <a:ext cx="6714286" cy="714286"/>
        </a:xfrm>
        <a:prstGeom prst="rect">
          <a:avLst/>
        </a:prstGeom>
        <a:ln>
          <a:noFill/>
        </a:ln>
        <a:effectLst>
          <a:outerShdw blurRad="292100" dist="139700" dir="2700000" algn="tl" rotWithShape="0">
            <a:srgbClr val="333333">
              <a:alpha val="65000"/>
            </a:srgbClr>
          </a:outerShdw>
        </a:effectLst>
      </xdr:spPr>
    </xdr:pic>
    <xdr:clientData/>
  </xdr:twoCellAnchor>
  <xdr:twoCellAnchor editAs="oneCell">
    <xdr:from>
      <xdr:col>7</xdr:col>
      <xdr:colOff>247650</xdr:colOff>
      <xdr:row>6</xdr:row>
      <xdr:rowOff>19050</xdr:rowOff>
    </xdr:from>
    <xdr:to>
      <xdr:col>11</xdr:col>
      <xdr:colOff>591107</xdr:colOff>
      <xdr:row>13</xdr:row>
      <xdr:rowOff>200306</xdr:rowOff>
    </xdr:to>
    <xdr:pic>
      <xdr:nvPicPr>
        <xdr:cNvPr id="6" name="Imagem 5">
          <a:extLst>
            <a:ext uri="{FF2B5EF4-FFF2-40B4-BE49-F238E27FC236}">
              <a16:creationId xmlns:a16="http://schemas.microsoft.com/office/drawing/2014/main" id="{2330B9B9-EB58-436F-8683-CA6EE91CA68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439025" y="1162050"/>
          <a:ext cx="3991532" cy="2010056"/>
        </a:xfrm>
        <a:prstGeom prst="rect">
          <a:avLst/>
        </a:prstGeom>
        <a:ln>
          <a:noFill/>
        </a:ln>
        <a:effectLst>
          <a:glow rad="139700">
            <a:schemeClr val="accent1">
              <a:satMod val="175000"/>
              <a:alpha val="40000"/>
            </a:schemeClr>
          </a:glow>
          <a:outerShdw blurRad="190500" algn="tl" rotWithShape="0">
            <a:srgbClr val="000000">
              <a:alpha val="70000"/>
            </a:srgbClr>
          </a:outerShdw>
        </a:effec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83C080-D912-4479-85B6-24F639E29FA5}">
  <dimension ref="B1:L191"/>
  <sheetViews>
    <sheetView showGridLines="0" tabSelected="1" zoomScaleNormal="100" workbookViewId="0">
      <selection activeCell="P18" sqref="P18"/>
    </sheetView>
  </sheetViews>
  <sheetFormatPr defaultRowHeight="15" x14ac:dyDescent="0.25"/>
  <cols>
    <col min="2" max="2" width="14" customWidth="1"/>
    <col min="3" max="3" width="13.42578125" customWidth="1"/>
    <col min="4" max="4" width="19.5703125" customWidth="1"/>
    <col min="5" max="5" width="17.5703125" customWidth="1"/>
    <col min="6" max="6" width="15.5703125" customWidth="1"/>
    <col min="7" max="7" width="18.5703125" bestFit="1" customWidth="1"/>
    <col min="8" max="8" width="14.140625" style="3" bestFit="1" customWidth="1"/>
    <col min="9" max="9" width="16.7109375" bestFit="1" customWidth="1"/>
    <col min="10" max="10" width="10.5703125" style="1" bestFit="1" customWidth="1"/>
    <col min="11" max="11" width="13.28515625" bestFit="1" customWidth="1"/>
    <col min="12" max="12" width="12.140625" bestFit="1" customWidth="1"/>
  </cols>
  <sheetData>
    <row r="1" spans="2:11" x14ac:dyDescent="0.25">
      <c r="C1" s="11" t="s">
        <v>8</v>
      </c>
    </row>
    <row r="2" spans="2:11" x14ac:dyDescent="0.25">
      <c r="C2" s="11" t="s">
        <v>9</v>
      </c>
    </row>
    <row r="3" spans="2:11" x14ac:dyDescent="0.25">
      <c r="C3" s="11" t="s">
        <v>10</v>
      </c>
    </row>
    <row r="4" spans="2:11" x14ac:dyDescent="0.25">
      <c r="C4" s="11" t="s">
        <v>11</v>
      </c>
    </row>
    <row r="7" spans="2:11" ht="31.5" customHeight="1" x14ac:dyDescent="0.25">
      <c r="B7" s="77" t="s">
        <v>12</v>
      </c>
      <c r="C7" s="77"/>
      <c r="D7" s="77"/>
      <c r="E7" s="77"/>
      <c r="F7" s="77"/>
      <c r="G7" s="77"/>
    </row>
    <row r="8" spans="2:11" x14ac:dyDescent="0.25">
      <c r="B8" s="50" t="s">
        <v>16</v>
      </c>
      <c r="C8" s="51"/>
      <c r="D8" s="51"/>
      <c r="E8" s="51"/>
      <c r="F8" s="51"/>
      <c r="G8" s="51"/>
    </row>
    <row r="9" spans="2:11" x14ac:dyDescent="0.25">
      <c r="B9" s="51"/>
      <c r="C9" s="51"/>
      <c r="D9" s="51"/>
      <c r="E9" s="51"/>
      <c r="F9" s="51"/>
      <c r="G9" s="51"/>
    </row>
    <row r="10" spans="2:11" ht="15.75" thickBot="1" x14ac:dyDescent="0.3">
      <c r="B10" s="78" t="s">
        <v>7</v>
      </c>
      <c r="C10" s="78"/>
      <c r="D10" s="52"/>
      <c r="E10" s="57" t="s">
        <v>5</v>
      </c>
      <c r="F10" s="51"/>
      <c r="G10" s="57" t="s">
        <v>6</v>
      </c>
    </row>
    <row r="11" spans="2:11" ht="36" customHeight="1" thickTop="1" thickBot="1" x14ac:dyDescent="0.3">
      <c r="B11" s="79">
        <v>18651.79</v>
      </c>
      <c r="C11" s="80"/>
      <c r="D11" s="53"/>
      <c r="E11" s="61">
        <f>IF((B11)&lt;=0,0,(B11)*VLOOKUP((B11),D23:G30,3)-VLOOKUP((B11),D23:G30,4))</f>
        <v>2697.0290500000001</v>
      </c>
      <c r="F11" s="54"/>
      <c r="G11" s="62">
        <f>E11/B11</f>
        <v>0.14459893929751513</v>
      </c>
    </row>
    <row r="12" spans="2:11" ht="15.75" thickTop="1" x14ac:dyDescent="0.25">
      <c r="B12" s="58"/>
      <c r="C12" s="22"/>
      <c r="D12" s="58"/>
      <c r="E12" s="12"/>
      <c r="F12" s="12"/>
      <c r="G12" s="13"/>
    </row>
    <row r="13" spans="2:11" x14ac:dyDescent="0.25">
      <c r="B13" s="58"/>
      <c r="C13" s="58"/>
      <c r="D13" s="58"/>
      <c r="E13" s="12"/>
      <c r="F13" s="12"/>
      <c r="G13" s="13"/>
    </row>
    <row r="14" spans="2:11" ht="18.75" customHeight="1" x14ac:dyDescent="0.3">
      <c r="B14" s="81" t="s">
        <v>20</v>
      </c>
      <c r="C14" s="81"/>
      <c r="D14" s="81"/>
      <c r="E14" s="81"/>
      <c r="F14" s="81"/>
      <c r="G14" s="81"/>
      <c r="K14" s="2"/>
    </row>
    <row r="15" spans="2:11" ht="15" customHeight="1" x14ac:dyDescent="0.3">
      <c r="B15" s="81" t="s">
        <v>21</v>
      </c>
      <c r="C15" s="81"/>
      <c r="D15" s="81"/>
      <c r="E15" s="81"/>
      <c r="F15" s="81"/>
      <c r="G15" s="81"/>
    </row>
    <row r="16" spans="2:11" x14ac:dyDescent="0.25">
      <c r="B16" s="23"/>
      <c r="C16" s="23"/>
      <c r="D16" s="23"/>
      <c r="E16" s="23"/>
      <c r="F16" s="23"/>
      <c r="G16" s="23"/>
    </row>
    <row r="17" spans="2:11" ht="15.75" thickBot="1" x14ac:dyDescent="0.3">
      <c r="B17" s="29" t="s">
        <v>14</v>
      </c>
      <c r="C17" s="24"/>
      <c r="D17" s="24" t="s">
        <v>7</v>
      </c>
      <c r="E17" s="25" t="s">
        <v>5</v>
      </c>
      <c r="F17" s="23"/>
      <c r="G17" s="25" t="s">
        <v>6</v>
      </c>
    </row>
    <row r="18" spans="2:11" ht="29.25" customHeight="1" thickTop="1" thickBot="1" x14ac:dyDescent="0.3">
      <c r="B18" s="44">
        <v>6101.06</v>
      </c>
      <c r="C18" s="45"/>
      <c r="D18" s="63">
        <v>18651.79</v>
      </c>
      <c r="E18" s="64">
        <f>IF(D18&gt;=B18,(IF((D18-B18)&lt;=0,0,(D18)*VLOOKUP((D18),D23:G30,3)-VLOOKUP((D18),D23:G30,4))-H23-H24-H25-H26),0)</f>
        <v>1983.9316499999998</v>
      </c>
      <c r="F18" s="46"/>
      <c r="G18" s="65">
        <f>E18/D18</f>
        <v>0.10636682323787688</v>
      </c>
      <c r="H18" s="74"/>
      <c r="I18" s="91"/>
    </row>
    <row r="19" spans="2:11" ht="16.5" hidden="1" thickTop="1" x14ac:dyDescent="0.25">
      <c r="B19" s="47"/>
      <c r="C19" s="47"/>
      <c r="D19" s="47"/>
      <c r="E19" s="48"/>
      <c r="F19" s="48"/>
      <c r="G19" s="49"/>
    </row>
    <row r="20" spans="2:11" hidden="1" x14ac:dyDescent="0.25">
      <c r="B20" s="58"/>
      <c r="C20" s="58"/>
      <c r="D20" s="58"/>
      <c r="E20" s="12"/>
      <c r="F20" s="12"/>
      <c r="G20" s="13"/>
    </row>
    <row r="21" spans="2:11" ht="15.75" hidden="1" thickBot="1" x14ac:dyDescent="0.3">
      <c r="H21" s="4"/>
    </row>
    <row r="22" spans="2:11" s="15" customFormat="1" ht="30.75" hidden="1" thickBot="1" x14ac:dyDescent="0.3">
      <c r="C22" s="31" t="s">
        <v>0</v>
      </c>
      <c r="D22" s="87" t="s">
        <v>4</v>
      </c>
      <c r="E22" s="87"/>
      <c r="F22" s="32" t="s">
        <v>1</v>
      </c>
      <c r="G22" s="55" t="s">
        <v>2</v>
      </c>
      <c r="H22" s="55" t="s">
        <v>3</v>
      </c>
      <c r="I22" s="55"/>
      <c r="J22"/>
      <c r="K22" s="16"/>
    </row>
    <row r="23" spans="2:11" ht="15.75" hidden="1" thickTop="1" x14ac:dyDescent="0.25">
      <c r="C23" s="33">
        <v>1</v>
      </c>
      <c r="D23" s="34">
        <v>0</v>
      </c>
      <c r="E23" s="35">
        <v>1045</v>
      </c>
      <c r="F23" s="36">
        <v>7.4999999999999997E-2</v>
      </c>
      <c r="G23" s="6">
        <f>E23*F23-H23</f>
        <v>0</v>
      </c>
      <c r="H23" s="1">
        <f>E23*F23</f>
        <v>78.375</v>
      </c>
      <c r="I23" s="5"/>
      <c r="J23" s="15"/>
      <c r="K23" s="1"/>
    </row>
    <row r="24" spans="2:11" hidden="1" x14ac:dyDescent="0.25">
      <c r="C24" s="37">
        <v>2</v>
      </c>
      <c r="D24" s="38">
        <f>E23+0.01</f>
        <v>1045.01</v>
      </c>
      <c r="E24" s="38">
        <v>2089.6</v>
      </c>
      <c r="F24" s="39">
        <v>0.09</v>
      </c>
      <c r="G24" s="6">
        <f>E24*F24-H24-H23</f>
        <v>15.675000000000011</v>
      </c>
      <c r="H24" s="1">
        <f t="shared" ref="H24:H29" si="0">(E24-E23)*F24</f>
        <v>94.013999999999982</v>
      </c>
      <c r="I24" s="5"/>
      <c r="J24"/>
      <c r="K24" s="1"/>
    </row>
    <row r="25" spans="2:11" hidden="1" x14ac:dyDescent="0.25">
      <c r="C25" s="37">
        <v>3</v>
      </c>
      <c r="D25" s="38">
        <f t="shared" ref="D25:D30" si="1">E24+0.01</f>
        <v>2089.61</v>
      </c>
      <c r="E25" s="38">
        <v>3134.4</v>
      </c>
      <c r="F25" s="39">
        <v>0.12</v>
      </c>
      <c r="G25" s="6">
        <f>E25*F25-H25-H23-H24</f>
        <v>78.362999999999971</v>
      </c>
      <c r="H25" s="1">
        <f t="shared" si="0"/>
        <v>125.37600000000002</v>
      </c>
      <c r="I25" s="3"/>
      <c r="J25" s="2"/>
      <c r="K25" s="1"/>
    </row>
    <row r="26" spans="2:11" hidden="1" x14ac:dyDescent="0.25">
      <c r="C26" s="37">
        <v>4</v>
      </c>
      <c r="D26" s="38">
        <f t="shared" si="1"/>
        <v>3134.4100000000003</v>
      </c>
      <c r="E26" s="38">
        <v>6101.06</v>
      </c>
      <c r="F26" s="39">
        <v>0.14000000000000001</v>
      </c>
      <c r="G26" s="6">
        <f>E26*F26-H26-H23-H24-H25</f>
        <v>141.0510000000001</v>
      </c>
      <c r="H26" s="1">
        <f t="shared" si="0"/>
        <v>415.33240000000006</v>
      </c>
      <c r="I26" s="5"/>
      <c r="J26"/>
      <c r="K26" s="1"/>
    </row>
    <row r="27" spans="2:11" hidden="1" x14ac:dyDescent="0.25">
      <c r="C27" s="37">
        <v>5</v>
      </c>
      <c r="D27" s="38">
        <f t="shared" si="1"/>
        <v>6101.0700000000006</v>
      </c>
      <c r="E27" s="38">
        <v>10448</v>
      </c>
      <c r="F27" s="40">
        <v>0.14499999999999999</v>
      </c>
      <c r="G27" s="6">
        <f>E27*F27-H27-H23-H24-H25-H26</f>
        <v>171.55629999999991</v>
      </c>
      <c r="H27" s="1">
        <f t="shared" si="0"/>
        <v>630.30629999999985</v>
      </c>
      <c r="I27" s="5"/>
      <c r="J27"/>
      <c r="K27" s="1"/>
    </row>
    <row r="28" spans="2:11" hidden="1" x14ac:dyDescent="0.25">
      <c r="C28" s="37">
        <v>6</v>
      </c>
      <c r="D28" s="38">
        <f t="shared" si="1"/>
        <v>10448.01</v>
      </c>
      <c r="E28" s="38">
        <v>20896</v>
      </c>
      <c r="F28" s="40">
        <v>0.16500000000000001</v>
      </c>
      <c r="G28" s="6">
        <f>E28*F28-H28-H23-H24-H25-H26-H27</f>
        <v>380.51630000000034</v>
      </c>
      <c r="H28" s="1">
        <f t="shared" si="0"/>
        <v>1723.92</v>
      </c>
      <c r="I28" s="3"/>
      <c r="J28"/>
      <c r="K28" s="1"/>
    </row>
    <row r="29" spans="2:11" hidden="1" x14ac:dyDescent="0.25">
      <c r="C29" s="37">
        <v>7</v>
      </c>
      <c r="D29" s="38">
        <f t="shared" si="1"/>
        <v>20896.009999999998</v>
      </c>
      <c r="E29" s="38">
        <v>40747.199999999997</v>
      </c>
      <c r="F29" s="39">
        <v>0.19</v>
      </c>
      <c r="G29" s="6">
        <f>E29*F29-H29-H23-H24-H25-H26-H27-H28</f>
        <v>902.91629999999986</v>
      </c>
      <c r="H29" s="1">
        <f t="shared" si="0"/>
        <v>3771.7279999999996</v>
      </c>
      <c r="I29" s="3"/>
      <c r="J29"/>
      <c r="K29" s="1"/>
    </row>
    <row r="30" spans="2:11" ht="15.75" hidden="1" thickBot="1" x14ac:dyDescent="0.3">
      <c r="C30" s="41">
        <v>8</v>
      </c>
      <c r="D30" s="42">
        <f t="shared" si="1"/>
        <v>40747.21</v>
      </c>
      <c r="E30" s="42"/>
      <c r="F30" s="43">
        <v>0.22</v>
      </c>
      <c r="H30" s="1"/>
      <c r="I30" s="3"/>
      <c r="J30"/>
      <c r="K30" s="1"/>
    </row>
    <row r="31" spans="2:11" hidden="1" x14ac:dyDescent="0.25">
      <c r="D31" s="7"/>
      <c r="H31"/>
      <c r="I31" s="3"/>
      <c r="J31"/>
      <c r="K31" s="1"/>
    </row>
    <row r="32" spans="2:11" ht="29.25" customHeight="1" thickTop="1" x14ac:dyDescent="0.25">
      <c r="C32" s="7"/>
      <c r="H32" s="74"/>
    </row>
    <row r="33" spans="2:7" ht="18.75" x14ac:dyDescent="0.3">
      <c r="B33" s="84" t="s">
        <v>17</v>
      </c>
      <c r="C33" s="84"/>
      <c r="D33" s="84"/>
      <c r="E33" s="84"/>
      <c r="F33" s="84"/>
      <c r="G33" s="84"/>
    </row>
    <row r="34" spans="2:7" ht="18.75" x14ac:dyDescent="0.3">
      <c r="B34" s="84" t="s">
        <v>18</v>
      </c>
      <c r="C34" s="84"/>
      <c r="D34" s="84"/>
      <c r="E34" s="84"/>
      <c r="F34" s="84"/>
      <c r="G34" s="84"/>
    </row>
    <row r="35" spans="2:7" x14ac:dyDescent="0.25">
      <c r="B35" s="85" t="s">
        <v>19</v>
      </c>
      <c r="C35" s="85"/>
      <c r="D35" s="85"/>
      <c r="E35" s="85"/>
      <c r="F35" s="85"/>
      <c r="G35" s="85"/>
    </row>
    <row r="36" spans="2:7" x14ac:dyDescent="0.25">
      <c r="B36" s="17"/>
      <c r="C36" s="17"/>
      <c r="D36" s="17"/>
      <c r="E36" s="17"/>
      <c r="F36" s="17"/>
      <c r="G36" s="17"/>
    </row>
    <row r="37" spans="2:7" x14ac:dyDescent="0.25">
      <c r="B37" s="17"/>
      <c r="C37" s="17"/>
      <c r="D37" s="17"/>
      <c r="E37" s="17"/>
      <c r="F37" s="17"/>
      <c r="G37" s="17"/>
    </row>
    <row r="38" spans="2:7" ht="15.75" thickBot="1" x14ac:dyDescent="0.3">
      <c r="B38" s="66" t="s">
        <v>14</v>
      </c>
      <c r="C38" s="18"/>
      <c r="D38" s="18" t="s">
        <v>7</v>
      </c>
      <c r="E38" s="60" t="s">
        <v>5</v>
      </c>
      <c r="F38" s="17"/>
      <c r="G38" s="60" t="s">
        <v>6</v>
      </c>
    </row>
    <row r="39" spans="2:7" ht="24" customHeight="1" thickTop="1" thickBot="1" x14ac:dyDescent="0.3">
      <c r="B39" s="67">
        <v>6101.06</v>
      </c>
      <c r="C39" s="68"/>
      <c r="D39" s="72">
        <v>18651.79</v>
      </c>
      <c r="E39" s="69">
        <f>IF((D39&lt;B39),(D39)*VLOOKUP((D39),C44:F51,3)-VLOOKUP((D39),C44:F51,4),(B39)*VLOOKUP((B39),C44:F51,3)-VLOOKUP((B39),C44:F51,4))</f>
        <v>713.09740000000011</v>
      </c>
      <c r="F39" s="70"/>
      <c r="G39" s="71">
        <f>E39/D39</f>
        <v>3.8232116059638249E-2</v>
      </c>
    </row>
    <row r="40" spans="2:7" ht="15.75" thickTop="1" x14ac:dyDescent="0.25">
      <c r="B40" s="58"/>
      <c r="C40" s="58"/>
      <c r="D40" s="58"/>
      <c r="E40" s="12"/>
      <c r="F40" s="12"/>
      <c r="G40" s="13"/>
    </row>
    <row r="41" spans="2:7" x14ac:dyDescent="0.25">
      <c r="B41" s="58"/>
      <c r="C41" s="58"/>
      <c r="D41" s="58"/>
      <c r="E41" s="12"/>
      <c r="F41" s="12"/>
      <c r="G41" s="13"/>
    </row>
    <row r="43" spans="2:7" ht="30" hidden="1" x14ac:dyDescent="0.25">
      <c r="B43" s="59" t="s">
        <v>0</v>
      </c>
      <c r="C43" s="86" t="s">
        <v>4</v>
      </c>
      <c r="D43" s="86"/>
      <c r="E43" s="59" t="s">
        <v>1</v>
      </c>
      <c r="F43" s="59" t="s">
        <v>2</v>
      </c>
      <c r="G43" s="59" t="s">
        <v>3</v>
      </c>
    </row>
    <row r="44" spans="2:7" hidden="1" x14ac:dyDescent="0.25">
      <c r="B44">
        <v>1</v>
      </c>
      <c r="C44" s="6">
        <v>0</v>
      </c>
      <c r="D44" s="7">
        <v>1045</v>
      </c>
      <c r="E44" s="8">
        <v>7.4999999999999997E-2</v>
      </c>
      <c r="F44" s="6">
        <f>D44*E44-G44</f>
        <v>0</v>
      </c>
      <c r="G44" s="1">
        <f>D44*E44</f>
        <v>78.375</v>
      </c>
    </row>
    <row r="45" spans="2:7" hidden="1" x14ac:dyDescent="0.25">
      <c r="B45">
        <v>2</v>
      </c>
      <c r="C45" s="7">
        <f>D44+0.01</f>
        <v>1045.01</v>
      </c>
      <c r="D45" s="7">
        <v>2089.6</v>
      </c>
      <c r="E45" s="9">
        <v>0.09</v>
      </c>
      <c r="F45" s="6">
        <f>D45*E45-G45-G44</f>
        <v>15.675000000000011</v>
      </c>
      <c r="G45" s="1">
        <f t="shared" ref="G45:G50" si="2">(D45-D44)*E45</f>
        <v>94.013999999999982</v>
      </c>
    </row>
    <row r="46" spans="2:7" hidden="1" x14ac:dyDescent="0.25">
      <c r="B46">
        <v>3</v>
      </c>
      <c r="C46" s="7">
        <f t="shared" ref="C46:C51" si="3">D45+0.01</f>
        <v>2089.61</v>
      </c>
      <c r="D46" s="7">
        <v>3134.4</v>
      </c>
      <c r="E46" s="9">
        <v>0.12</v>
      </c>
      <c r="F46" s="6">
        <f>D46*E46-G46-G44-G45</f>
        <v>78.362999999999971</v>
      </c>
      <c r="G46" s="1">
        <f t="shared" si="2"/>
        <v>125.37600000000002</v>
      </c>
    </row>
    <row r="47" spans="2:7" hidden="1" x14ac:dyDescent="0.25">
      <c r="B47">
        <v>4</v>
      </c>
      <c r="C47" s="7">
        <f t="shared" si="3"/>
        <v>3134.4100000000003</v>
      </c>
      <c r="D47" s="7">
        <v>6101.06</v>
      </c>
      <c r="E47" s="9">
        <v>0.14000000000000001</v>
      </c>
      <c r="F47" s="6">
        <f>D47*E47-G47-G44-G45-G46</f>
        <v>141.0510000000001</v>
      </c>
      <c r="G47" s="1">
        <f t="shared" si="2"/>
        <v>415.33240000000006</v>
      </c>
    </row>
    <row r="48" spans="2:7" hidden="1" x14ac:dyDescent="0.25">
      <c r="B48">
        <v>5</v>
      </c>
      <c r="C48" s="7">
        <f t="shared" si="3"/>
        <v>6101.0700000000006</v>
      </c>
      <c r="D48" s="7">
        <v>10448</v>
      </c>
      <c r="E48" s="8">
        <v>0.14499999999999999</v>
      </c>
      <c r="F48" s="6">
        <f>D48*E48-G48-G44-G45-G46-G47</f>
        <v>171.55629999999991</v>
      </c>
      <c r="G48" s="1">
        <f t="shared" si="2"/>
        <v>630.30629999999985</v>
      </c>
    </row>
    <row r="49" spans="2:9" hidden="1" x14ac:dyDescent="0.25">
      <c r="B49">
        <v>6</v>
      </c>
      <c r="C49" s="7">
        <f t="shared" si="3"/>
        <v>10448.01</v>
      </c>
      <c r="D49" s="7">
        <v>20896</v>
      </c>
      <c r="E49" s="8">
        <v>0.16500000000000001</v>
      </c>
      <c r="F49" s="6">
        <f>D49*E49-G49-G44-G45-G46-G47-G48</f>
        <v>380.51630000000034</v>
      </c>
      <c r="G49" s="1">
        <f t="shared" si="2"/>
        <v>1723.92</v>
      </c>
    </row>
    <row r="50" spans="2:9" hidden="1" x14ac:dyDescent="0.25">
      <c r="B50">
        <v>7</v>
      </c>
      <c r="C50" s="7">
        <f t="shared" si="3"/>
        <v>20896.009999999998</v>
      </c>
      <c r="D50" s="7">
        <v>40747.199999999997</v>
      </c>
      <c r="E50" s="9">
        <v>0.19</v>
      </c>
      <c r="F50" s="6">
        <f>D50*E50-G50-G44-G45-G46-G47-G48-G49</f>
        <v>902.91629999999986</v>
      </c>
      <c r="G50" s="1">
        <f t="shared" si="2"/>
        <v>3771.7279999999996</v>
      </c>
    </row>
    <row r="51" spans="2:9" hidden="1" x14ac:dyDescent="0.25">
      <c r="B51">
        <v>8</v>
      </c>
      <c r="C51" s="7">
        <f t="shared" si="3"/>
        <v>40747.21</v>
      </c>
      <c r="D51" s="7"/>
      <c r="E51" s="9">
        <v>0.22</v>
      </c>
      <c r="G51" s="1"/>
    </row>
    <row r="52" spans="2:9" hidden="1" x14ac:dyDescent="0.25">
      <c r="C52" s="7"/>
    </row>
    <row r="53" spans="2:9" hidden="1" x14ac:dyDescent="0.25">
      <c r="C53" s="7"/>
    </row>
    <row r="54" spans="2:9" hidden="1" x14ac:dyDescent="0.25">
      <c r="C54" s="7"/>
      <c r="H54" s="4"/>
    </row>
    <row r="55" spans="2:9" hidden="1" x14ac:dyDescent="0.25">
      <c r="B55" s="89" t="s">
        <v>15</v>
      </c>
      <c r="C55" s="89"/>
      <c r="D55" s="89"/>
      <c r="E55" s="89"/>
      <c r="F55" s="89"/>
      <c r="G55" s="89"/>
      <c r="H55" s="55"/>
    </row>
    <row r="56" spans="2:9" hidden="1" x14ac:dyDescent="0.25">
      <c r="H56" s="5"/>
    </row>
    <row r="57" spans="2:9" ht="18.75" hidden="1" x14ac:dyDescent="0.3">
      <c r="B57" s="84" t="s">
        <v>12</v>
      </c>
      <c r="C57" s="84"/>
      <c r="D57" s="84"/>
      <c r="E57" s="84"/>
      <c r="F57" s="84"/>
      <c r="G57" s="84"/>
      <c r="H57" s="5"/>
    </row>
    <row r="58" spans="2:9" hidden="1" x14ac:dyDescent="0.25">
      <c r="B58" s="17"/>
      <c r="C58" s="17"/>
      <c r="D58" s="17"/>
      <c r="E58" s="17"/>
      <c r="F58" s="17"/>
      <c r="G58" s="17"/>
    </row>
    <row r="59" spans="2:9" hidden="1" x14ac:dyDescent="0.25">
      <c r="B59" s="17"/>
      <c r="C59" s="17"/>
      <c r="D59" s="17"/>
      <c r="E59" s="17"/>
      <c r="F59" s="17"/>
      <c r="G59" s="17"/>
      <c r="H59" s="5"/>
    </row>
    <row r="60" spans="2:9" ht="15.75" hidden="1" thickBot="1" x14ac:dyDescent="0.3">
      <c r="B60" s="90" t="s">
        <v>7</v>
      </c>
      <c r="C60" s="90"/>
      <c r="D60" s="18"/>
      <c r="E60" s="56" t="s">
        <v>5</v>
      </c>
      <c r="F60" s="17"/>
      <c r="G60" s="56" t="s">
        <v>6</v>
      </c>
      <c r="H60" s="5"/>
    </row>
    <row r="61" spans="2:9" ht="16.5" hidden="1" thickTop="1" thickBot="1" x14ac:dyDescent="0.3">
      <c r="B61" s="82">
        <v>18651.79</v>
      </c>
      <c r="C61" s="83"/>
      <c r="D61" s="19"/>
      <c r="E61" s="20">
        <f>IF((B61)&lt;=0,0,(B61)*VLOOKUP((B61),C75:F82,3)-VLOOKUP((B61),C75:F82,4))</f>
        <v>2713.3781000000004</v>
      </c>
      <c r="F61" s="17"/>
      <c r="G61" s="21">
        <f>E61/B61</f>
        <v>0.14547547983330286</v>
      </c>
    </row>
    <row r="62" spans="2:9" ht="15.75" hidden="1" thickTop="1" x14ac:dyDescent="0.25">
      <c r="B62" s="58"/>
      <c r="C62" s="22"/>
      <c r="D62" s="58"/>
      <c r="E62" s="12"/>
      <c r="F62" s="12"/>
      <c r="G62" s="13"/>
      <c r="H62" s="5"/>
    </row>
    <row r="63" spans="2:9" hidden="1" x14ac:dyDescent="0.25">
      <c r="B63" s="58"/>
      <c r="C63" s="22"/>
      <c r="D63" s="58"/>
      <c r="E63" s="12"/>
      <c r="F63" s="12"/>
      <c r="G63" s="13"/>
      <c r="I63" s="76"/>
    </row>
    <row r="64" spans="2:9" hidden="1" x14ac:dyDescent="0.25">
      <c r="B64" s="58"/>
      <c r="C64" s="58"/>
      <c r="D64" s="58"/>
      <c r="E64" s="12"/>
      <c r="F64" s="12"/>
      <c r="G64" s="13"/>
    </row>
    <row r="65" spans="2:12" ht="18.75" hidden="1" x14ac:dyDescent="0.3">
      <c r="B65" s="88" t="s">
        <v>13</v>
      </c>
      <c r="C65" s="88"/>
      <c r="D65" s="88"/>
      <c r="E65" s="88"/>
      <c r="F65" s="88"/>
      <c r="G65" s="88"/>
    </row>
    <row r="66" spans="2:12" hidden="1" x14ac:dyDescent="0.25">
      <c r="B66" s="23"/>
      <c r="C66" s="23"/>
      <c r="D66" s="23"/>
      <c r="E66" s="23"/>
      <c r="F66" s="23"/>
      <c r="G66" s="23"/>
    </row>
    <row r="67" spans="2:12" hidden="1" x14ac:dyDescent="0.25">
      <c r="B67" s="23"/>
      <c r="C67" s="23"/>
      <c r="D67" s="23"/>
      <c r="E67" s="23"/>
      <c r="F67" s="23"/>
      <c r="G67" s="23"/>
    </row>
    <row r="68" spans="2:12" ht="15.75" hidden="1" thickBot="1" x14ac:dyDescent="0.3">
      <c r="B68" s="29" t="s">
        <v>14</v>
      </c>
      <c r="C68" s="24"/>
      <c r="D68" s="24" t="s">
        <v>7</v>
      </c>
      <c r="E68" s="25" t="s">
        <v>5</v>
      </c>
      <c r="F68" s="23"/>
      <c r="G68" s="25" t="s">
        <v>6</v>
      </c>
    </row>
    <row r="69" spans="2:12" ht="16.5" hidden="1" thickTop="1" thickBot="1" x14ac:dyDescent="0.3">
      <c r="B69" s="30">
        <v>5839.45</v>
      </c>
      <c r="C69" s="26"/>
      <c r="D69" s="27">
        <v>18651.79</v>
      </c>
      <c r="E69" s="20">
        <f>IF((D69)&lt;=0,0,(D69)*VLOOKUP((D69),C75:F82,3)-VLOOKUP((D69),C75:F82,4))-G75-G76-G77-G78</f>
        <v>2030.8251000000005</v>
      </c>
      <c r="F69" s="23"/>
      <c r="G69" s="28">
        <f>E69/D69</f>
        <v>0.10888097603500792</v>
      </c>
    </row>
    <row r="70" spans="2:12" ht="15.75" hidden="1" thickTop="1" x14ac:dyDescent="0.25">
      <c r="B70" s="58"/>
      <c r="C70" s="58"/>
      <c r="D70" s="58"/>
      <c r="E70" s="12"/>
      <c r="F70" s="12"/>
      <c r="G70" s="13"/>
    </row>
    <row r="71" spans="2:12" hidden="1" x14ac:dyDescent="0.25">
      <c r="B71" s="58"/>
      <c r="C71" s="58"/>
      <c r="D71" s="58"/>
      <c r="E71" s="12"/>
      <c r="F71" s="12"/>
      <c r="G71" s="13"/>
    </row>
    <row r="72" spans="2:12" hidden="1" x14ac:dyDescent="0.25">
      <c r="B72" s="58"/>
      <c r="C72" s="58"/>
      <c r="D72" s="58"/>
      <c r="E72" s="12"/>
      <c r="F72" s="12"/>
      <c r="G72" s="13"/>
    </row>
    <row r="73" spans="2:12" hidden="1" x14ac:dyDescent="0.25"/>
    <row r="74" spans="2:12" ht="30" hidden="1" x14ac:dyDescent="0.25">
      <c r="B74" s="55" t="s">
        <v>0</v>
      </c>
      <c r="C74" s="86" t="s">
        <v>4</v>
      </c>
      <c r="D74" s="86"/>
      <c r="E74" s="55" t="s">
        <v>1</v>
      </c>
      <c r="F74" s="55" t="s">
        <v>2</v>
      </c>
      <c r="G74" s="55" t="s">
        <v>3</v>
      </c>
      <c r="H74" s="73"/>
    </row>
    <row r="75" spans="2:12" hidden="1" x14ac:dyDescent="0.25">
      <c r="B75">
        <v>1</v>
      </c>
      <c r="C75" s="10">
        <v>0</v>
      </c>
      <c r="D75" s="14">
        <v>998</v>
      </c>
      <c r="E75" s="8">
        <v>7.4999999999999997E-2</v>
      </c>
      <c r="F75" s="6">
        <f>D75*E75-G75</f>
        <v>0</v>
      </c>
      <c r="G75" s="1">
        <f>D75*E75</f>
        <v>74.849999999999994</v>
      </c>
      <c r="H75" s="74"/>
    </row>
    <row r="76" spans="2:12" hidden="1" x14ac:dyDescent="0.25">
      <c r="B76">
        <v>2</v>
      </c>
      <c r="C76" s="10">
        <f>D75+0.01</f>
        <v>998.01</v>
      </c>
      <c r="D76" s="10">
        <f>D75+1002</f>
        <v>2000</v>
      </c>
      <c r="E76" s="9">
        <v>0.09</v>
      </c>
      <c r="F76" s="6">
        <f>D76*E76-G76-G75</f>
        <v>14.970000000000013</v>
      </c>
      <c r="G76" s="1">
        <f t="shared" ref="G76:G81" si="4">(D76-D75)*E76</f>
        <v>90.179999999999993</v>
      </c>
    </row>
    <row r="77" spans="2:12" hidden="1" x14ac:dyDescent="0.25">
      <c r="B77">
        <v>3</v>
      </c>
      <c r="C77" s="10">
        <f t="shared" ref="C77:C82" si="5">D76+0.01</f>
        <v>2000.01</v>
      </c>
      <c r="D77" s="10">
        <f>D76+1000</f>
        <v>3000</v>
      </c>
      <c r="E77" s="9">
        <v>0.12</v>
      </c>
      <c r="F77" s="6">
        <f>D77*E77-G77-G75-G76</f>
        <v>74.970000000000013</v>
      </c>
      <c r="G77" s="1">
        <f t="shared" si="4"/>
        <v>120</v>
      </c>
      <c r="K77" s="76"/>
    </row>
    <row r="78" spans="2:12" hidden="1" x14ac:dyDescent="0.25">
      <c r="B78">
        <v>4</v>
      </c>
      <c r="C78" s="10">
        <f t="shared" si="5"/>
        <v>3000.01</v>
      </c>
      <c r="D78" s="10">
        <f>D77+2839.45</f>
        <v>5839.45</v>
      </c>
      <c r="E78" s="9">
        <v>0.14000000000000001</v>
      </c>
      <c r="F78" s="6">
        <f>D78*E78-G78-G75-G76-G77</f>
        <v>134.96999999999997</v>
      </c>
      <c r="G78" s="1">
        <f t="shared" si="4"/>
        <v>397.52300000000002</v>
      </c>
      <c r="K78" s="76"/>
    </row>
    <row r="79" spans="2:12" hidden="1" x14ac:dyDescent="0.25">
      <c r="B79">
        <v>5</v>
      </c>
      <c r="C79" s="10">
        <f t="shared" si="5"/>
        <v>5839.46</v>
      </c>
      <c r="D79" s="10">
        <v>10000</v>
      </c>
      <c r="E79" s="8">
        <v>0.14499999999999999</v>
      </c>
      <c r="F79" s="6">
        <f>D79*E79-G79-G75-G76-G77-G78</f>
        <v>164.16724999999997</v>
      </c>
      <c r="G79" s="1">
        <f t="shared" si="4"/>
        <v>603.27975000000004</v>
      </c>
      <c r="H79" s="75"/>
      <c r="I79" s="76"/>
      <c r="K79" s="76"/>
      <c r="L79" s="76"/>
    </row>
    <row r="80" spans="2:12" hidden="1" x14ac:dyDescent="0.25">
      <c r="B80">
        <v>6</v>
      </c>
      <c r="C80" s="10">
        <f t="shared" si="5"/>
        <v>10000.01</v>
      </c>
      <c r="D80" s="10">
        <v>20000</v>
      </c>
      <c r="E80" s="8">
        <v>0.16500000000000001</v>
      </c>
      <c r="F80" s="6">
        <f>D80*E80-G80-G75-G76-G77-G78-G79</f>
        <v>364.16724999999997</v>
      </c>
      <c r="G80" s="1">
        <f t="shared" si="4"/>
        <v>1650</v>
      </c>
      <c r="H80" s="75"/>
      <c r="I80" s="76"/>
      <c r="L80" s="76"/>
    </row>
    <row r="81" spans="2:9" hidden="1" x14ac:dyDescent="0.25">
      <c r="B81">
        <v>7</v>
      </c>
      <c r="C81" s="10">
        <f t="shared" si="5"/>
        <v>20000.009999999998</v>
      </c>
      <c r="D81" s="10">
        <v>39000</v>
      </c>
      <c r="E81" s="9">
        <v>0.19</v>
      </c>
      <c r="F81" s="6">
        <f>D81*E81-G81-G75-G76-G77-G78-G79-G80</f>
        <v>864.16724999999997</v>
      </c>
      <c r="G81" s="1">
        <f t="shared" si="4"/>
        <v>3610</v>
      </c>
      <c r="H81" s="75"/>
      <c r="I81" s="76"/>
    </row>
    <row r="82" spans="2:9" hidden="1" x14ac:dyDescent="0.25">
      <c r="B82">
        <v>8</v>
      </c>
      <c r="C82" s="10">
        <f t="shared" si="5"/>
        <v>39000.01</v>
      </c>
      <c r="D82" s="10"/>
      <c r="E82" s="9">
        <v>0.22</v>
      </c>
      <c r="G82" s="1"/>
    </row>
    <row r="83" spans="2:9" hidden="1" x14ac:dyDescent="0.25"/>
    <row r="188" spans="2:10" ht="20.25" customHeight="1" x14ac:dyDescent="0.25">
      <c r="B188" s="1"/>
      <c r="H188"/>
      <c r="J188"/>
    </row>
    <row r="189" spans="2:10" ht="27" customHeight="1" x14ac:dyDescent="0.25">
      <c r="B189" s="1"/>
      <c r="H189"/>
      <c r="J189"/>
    </row>
    <row r="190" spans="2:10" x14ac:dyDescent="0.25">
      <c r="H190"/>
      <c r="J190"/>
    </row>
    <row r="191" spans="2:10" x14ac:dyDescent="0.25">
      <c r="H191"/>
      <c r="J191"/>
    </row>
  </sheetData>
  <sheetProtection algorithmName="SHA-512" hashValue="cunItOEfV6nxdH1e5k1CgxnWE7dpxSB8dgecnL9zlwTOFygdQN8u55M8wXNuUQKLFNco6GSxetOaGoPnHWuwYg==" saltValue="nMPXOjpA4D+ziPvPhe/k5A==" spinCount="100000" sheet="1" objects="1" scenarios="1"/>
  <protectedRanges>
    <protectedRange algorithmName="SHA-512" hashValue="ndOXju6lgB5HnBQ+GYB3Rsz+q5NOwtKp1fzJiwglyXfaEIbo0B99cIsW/3JDP21H0ueQnPM4EP3/zz4OwA1+Qg==" saltValue="+69g3urYUEx9dqO80TEKPQ==" spinCount="100000" sqref="D18" name="remuneração aposentado"/>
    <protectedRange algorithmName="SHA-512" hashValue="KNoEfYvf1B7hHDcg4EXt7VWGZo/+nNfHGfqsrOocVYaDpCcUtrcJd0v6Tg5Yawi3egKjUDdV2EqPEdNmDcqfJQ==" saltValue="Fn+uWkvFLh3htYPR2roExw==" spinCount="100000" sqref="B11" name="REMUNERAÇÃO"/>
  </protectedRanges>
  <mergeCells count="16">
    <mergeCell ref="B65:G65"/>
    <mergeCell ref="C74:D74"/>
    <mergeCell ref="B55:G55"/>
    <mergeCell ref="B57:G57"/>
    <mergeCell ref="B60:C60"/>
    <mergeCell ref="B7:G7"/>
    <mergeCell ref="B10:C10"/>
    <mergeCell ref="B11:C11"/>
    <mergeCell ref="B14:G14"/>
    <mergeCell ref="B61:C61"/>
    <mergeCell ref="B33:G33"/>
    <mergeCell ref="B34:G34"/>
    <mergeCell ref="B35:G35"/>
    <mergeCell ref="C43:D43"/>
    <mergeCell ref="D22:E22"/>
    <mergeCell ref="B15:G15"/>
  </mergeCells>
  <pageMargins left="0.511811024" right="0.511811024" top="0.78740157499999996" bottom="0.78740157499999996" header="0.31496062000000002" footer="0.31496062000000002"/>
  <pageSetup paperSize="9" scale="7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CPSS -CALC</vt:lpstr>
    </vt:vector>
  </TitlesOfParts>
  <Company>Policia Federal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ester.elsl</dc:creator>
  <cp:lastModifiedBy>ester.elsl</cp:lastModifiedBy>
  <dcterms:created xsi:type="dcterms:W3CDTF">2020-02-03T13:30:14Z</dcterms:created>
  <dcterms:modified xsi:type="dcterms:W3CDTF">2020-02-20T20:26:08Z</dcterms:modified>
</cp:coreProperties>
</file>